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U:\Karma PMS\SEBI\Fee Illustration_Website\Final\"/>
    </mc:Choice>
  </mc:AlternateContent>
  <xr:revisionPtr revIDLastSave="0" documentId="13_ncr:1_{905CF1BD-8864-4094-AC4D-1FEF3A6EB20A}" xr6:coauthVersionLast="47" xr6:coauthVersionMax="47" xr10:uidLastSave="{00000000-0000-0000-0000-000000000000}"/>
  <bookViews>
    <workbookView xWindow="-120" yWindow="-120" windowWidth="24240" windowHeight="13140" xr2:uid="{314E77D0-D161-440F-BD21-C8459B527D0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4" i="1" l="1"/>
  <c r="A45" i="1" s="1"/>
  <c r="A46" i="1" s="1"/>
  <c r="A47" i="1" s="1"/>
  <c r="A48" i="1" s="1"/>
  <c r="A49" i="1" s="1"/>
  <c r="A50" i="1" s="1"/>
  <c r="A51" i="1" s="1"/>
  <c r="A52" i="1" s="1"/>
  <c r="A53" i="1" s="1"/>
  <c r="I17" i="1"/>
  <c r="G17" i="1"/>
  <c r="G29" i="1" s="1"/>
  <c r="G30" i="1" s="1"/>
  <c r="E17" i="1"/>
  <c r="E29" i="1" s="1"/>
  <c r="G18" i="1" l="1"/>
  <c r="G19" i="1" s="1"/>
  <c r="G21" i="1" s="1"/>
  <c r="E30" i="1"/>
  <c r="I18" i="1"/>
  <c r="I19" i="1" s="1"/>
  <c r="I29" i="1"/>
  <c r="E18" i="1"/>
  <c r="E19" i="1" s="1"/>
  <c r="E21" i="1" l="1"/>
  <c r="I21" i="1"/>
  <c r="I30" i="1"/>
  <c r="G23" i="1"/>
  <c r="G24" i="1"/>
  <c r="G25" i="1" l="1"/>
  <c r="G26" i="1" s="1"/>
  <c r="G28" i="1" s="1"/>
  <c r="G31" i="1" s="1"/>
  <c r="I23" i="1"/>
  <c r="I24" i="1"/>
  <c r="E24" i="1"/>
  <c r="E23" i="1"/>
  <c r="I25" i="1" l="1"/>
  <c r="I26" i="1" s="1"/>
  <c r="I28" i="1" s="1"/>
  <c r="I31" i="1" s="1"/>
  <c r="G33" i="1"/>
  <c r="G34" i="1" s="1"/>
  <c r="G36" i="1" s="1"/>
  <c r="G40" i="1"/>
  <c r="E25" i="1"/>
  <c r="E26" i="1" s="1"/>
  <c r="E28" i="1" s="1"/>
  <c r="G37" i="1" l="1"/>
  <c r="G39" i="1"/>
  <c r="E31" i="1"/>
  <c r="E33" i="1" s="1"/>
  <c r="E34" i="1" s="1"/>
  <c r="E36" i="1" s="1"/>
  <c r="E40" i="1"/>
  <c r="I33" i="1"/>
  <c r="I34" i="1" s="1"/>
  <c r="I36" i="1" s="1"/>
  <c r="I40" i="1"/>
  <c r="E37" i="1" l="1"/>
  <c r="E39" i="1"/>
  <c r="I37" i="1"/>
  <c r="I39" i="1"/>
</calcChain>
</file>

<file path=xl/sharedStrings.xml><?xml version="1.0" encoding="utf-8"?>
<sst xmlns="http://schemas.openxmlformats.org/spreadsheetml/2006/main" count="88" uniqueCount="86">
  <si>
    <t>Assumptions</t>
  </si>
  <si>
    <t>Capital Contribution (Rs.)</t>
  </si>
  <si>
    <t>a</t>
  </si>
  <si>
    <t>Management Fee (%age per annum)</t>
  </si>
  <si>
    <t>b</t>
  </si>
  <si>
    <t>Other Expenses (%age per annum)</t>
  </si>
  <si>
    <t>c</t>
  </si>
  <si>
    <t>Performance (%age per annum)</t>
  </si>
  <si>
    <t>d</t>
  </si>
  <si>
    <t>Hurdle Rate of Return (%age per annum)</t>
  </si>
  <si>
    <t>e</t>
  </si>
  <si>
    <t>Brokerage and Transaction cost</t>
  </si>
  <si>
    <t>f</t>
  </si>
  <si>
    <t>Hybrid Fee Illustration</t>
  </si>
  <si>
    <t>Scenario 1</t>
  </si>
  <si>
    <t>Scenario 2</t>
  </si>
  <si>
    <t>Scenario 3</t>
  </si>
  <si>
    <t>Gain of</t>
  </si>
  <si>
    <t>Loss of</t>
  </si>
  <si>
    <t>No Change</t>
  </si>
  <si>
    <t xml:space="preserve">Capital Contributed / Assets under Management </t>
  </si>
  <si>
    <t>i</t>
  </si>
  <si>
    <t>i = a</t>
  </si>
  <si>
    <t xml:space="preserve">Gain / (Loss) on Investment based on the Scenario </t>
  </si>
  <si>
    <t>ii</t>
  </si>
  <si>
    <t>ii= i*Scenario</t>
  </si>
  <si>
    <t xml:space="preserve">Gross Value of the Portfolio at the end of the year </t>
  </si>
  <si>
    <t>iii</t>
  </si>
  <si>
    <t>iii= I + ii</t>
  </si>
  <si>
    <t xml:space="preserve">Daily Weighted Average assets under management </t>
  </si>
  <si>
    <t>iv</t>
  </si>
  <si>
    <t>iv= (i + iii) / 2</t>
  </si>
  <si>
    <t>Other Expenses**</t>
  </si>
  <si>
    <t>v</t>
  </si>
  <si>
    <t>v= iv x c</t>
  </si>
  <si>
    <t>vi</t>
  </si>
  <si>
    <t>vi= iv x f</t>
  </si>
  <si>
    <t xml:space="preserve">Management Fees </t>
  </si>
  <si>
    <t>vii</t>
  </si>
  <si>
    <t>vii = (iv + v + vi) x b</t>
  </si>
  <si>
    <t>Total charges before Performance fee.</t>
  </si>
  <si>
    <t>viii</t>
  </si>
  <si>
    <t>viii = v + vi + vii</t>
  </si>
  <si>
    <t>Gross Value of the Portfolio before Performance fee</t>
  </si>
  <si>
    <t>ix</t>
  </si>
  <si>
    <t>ix = iii + viii</t>
  </si>
  <si>
    <t>High Water Mark Value (HWM) (Capital contributed for 1st year and second year onwards as defined in the PMS agreement.</t>
  </si>
  <si>
    <t>x</t>
  </si>
  <si>
    <t>Hurdle Rate of return or as defined in the PMS agreement</t>
  </si>
  <si>
    <t>xi</t>
  </si>
  <si>
    <t>xi = i x e</t>
  </si>
  <si>
    <t>Gross Value of the Portfolio before Performance fee is greater than High Water Mark Value + Hurdle rate of return</t>
  </si>
  <si>
    <t>xii</t>
  </si>
  <si>
    <r>
      <t xml:space="preserve">If </t>
    </r>
    <r>
      <rPr>
        <b/>
        <sz val="11"/>
        <color theme="1"/>
        <rFont val="Aptos Narrow"/>
        <family val="2"/>
        <scheme val="minor"/>
      </rPr>
      <t>Yes, proceed to performance fee calculation else 0 (zero) performance fee for the period)</t>
    </r>
  </si>
  <si>
    <t>Portfolio return subject of Performance Fee</t>
  </si>
  <si>
    <t>xiii</t>
  </si>
  <si>
    <t>xiii = ix - x - xi</t>
  </si>
  <si>
    <t>Performance fee</t>
  </si>
  <si>
    <t>xiv</t>
  </si>
  <si>
    <t>xiv = xiii x d</t>
  </si>
  <si>
    <t>Net value of the Portfolio at the end of the year after all fees and expenses</t>
  </si>
  <si>
    <t>xv</t>
  </si>
  <si>
    <t>xv = ix + xiv</t>
  </si>
  <si>
    <t xml:space="preserve">% Portfolio Return </t>
  </si>
  <si>
    <t>xvi</t>
  </si>
  <si>
    <t>xvi = ((xv - i) / i) %</t>
  </si>
  <si>
    <r>
      <t>High Water Mark to be carried forward for next year.</t>
    </r>
    <r>
      <rPr>
        <b/>
        <sz val="11"/>
        <color theme="1"/>
        <rFont val="Aptos Narrow"/>
        <family val="2"/>
        <scheme val="minor"/>
      </rPr>
      <t xml:space="preserve"> When performance fee is charged from the portfolio itself.</t>
    </r>
  </si>
  <si>
    <t>xvii</t>
  </si>
  <si>
    <t>xvii = Max (x , xv)</t>
  </si>
  <si>
    <r>
      <t xml:space="preserve">High Water Mark to becarried forward for next year. </t>
    </r>
    <r>
      <rPr>
        <b/>
        <sz val="11"/>
        <color theme="1"/>
        <rFont val="Aptos Narrow"/>
        <family val="2"/>
        <scheme val="minor"/>
      </rPr>
      <t>When performance fee is paid separately by the investor to the PM</t>
    </r>
  </si>
  <si>
    <t>xvii = Max (ix , x)</t>
  </si>
  <si>
    <t xml:space="preserve">Notes: </t>
  </si>
  <si>
    <t xml:space="preserve">In the above illustration, fixed management fees, other expenses and brokerage &amp; transaction cost have been charged on the average of the Portfolio Value and the gross value at the end of the year. Please refer section on fees and charges of your termsheet for actual fees and frequency of charging fees. </t>
  </si>
  <si>
    <t xml:space="preserve">Portfolio Manager can charge Management Fee on Average portfolio value for the management fee period or the closing portfolio value or in any other manner as defined in the PMS agreement and permitted under SEBI regulations. </t>
  </si>
  <si>
    <t>Returns are assumed to be generated linearly through the year.</t>
  </si>
  <si>
    <t xml:space="preserve">Brokerage and transaction cost for the illustration purpose is charged on the Average AUM. However, Brokerage and Transaction cost are charged on basis the actuals trades. </t>
  </si>
  <si>
    <t>All Fees and charges are subject to GST @ 18% p.a.</t>
  </si>
  <si>
    <t>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t>
  </si>
  <si>
    <t>Hurdle rate is prorated in case the performance fee period is less than 1 year OR if there are inflow/outflows from the portfolio</t>
  </si>
  <si>
    <t>The above illustration shows the High Water Mark to be carried forward in different scenario for equal and fair treatment to the investor.</t>
  </si>
  <si>
    <t>This is only a generic illustration, each portfolio manager can modify the illustration as per the terms and condition of their PMS agreement.</t>
  </si>
  <si>
    <t>For illustration, the charges/fees are assumed as under: Brokerage &amp; Transaction Cost: 0.20% p.a.; Custodian Fees + Fund Accounting Fees + RTA Charges @0.50%; Depository Account Opening Charges at actual (one time) - NIL/-; Audit Fees at Actual p.a.: Rs. 1000/-. **Other Expenses includes Custodian Fees, Fund Accounting Fees, RTA Charges, Depository Account Opening charges (One time) and Audit Fees p.a.</t>
  </si>
  <si>
    <t>One Year - Hybrid Fee</t>
  </si>
  <si>
    <t>Annexure A – Fee Illustration</t>
  </si>
  <si>
    <t>For this illustration, Hurdle rate is calculated on previous year closing AUM. However, in actual Hurdle Rate of return is defined in the PMS agreement.</t>
  </si>
  <si>
    <t>xii = ix &gt; (x+xi) then Yes else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</si>
</sst>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_ ;[Red]\-#,##0\ "/>
  </numFmts>
  <fonts count="5" x14ac:knownFonts="1">
    <font>
      <sz val="11"/>
      <color theme="1"/>
      <name val="Aptos Narrow"/>
      <family val="2"/>
      <scheme val="minor"/>
    </font>
    <font>
      <sz val="11"/>
      <color theme="1"/>
      <name val="Aptos Narrow"/>
      <family val="2"/>
      <scheme val="minor"/>
    </font>
    <font>
      <b/>
      <sz val="11"/>
      <color theme="1"/>
      <name val="Aptos Narrow"/>
      <family val="2"/>
      <scheme val="minor"/>
    </font>
    <font>
      <b/>
      <sz val="11"/>
      <color theme="1"/>
      <name val="Georgia"/>
      <family val="1"/>
    </font>
    <font>
      <sz val="14"/>
      <color theme="1"/>
      <name val="Georgia"/>
      <family val="1"/>
    </font>
  </fonts>
  <fills count="3">
    <fill>
      <patternFill patternType="none"/>
    </fill>
    <fill>
      <patternFill patternType="gray125"/>
    </fill>
    <fill>
      <patternFill patternType="solid">
        <fgColor theme="0" tint="-4.9989318521683403E-2"/>
        <bgColor indexed="64"/>
      </patternFill>
    </fill>
  </fills>
  <borders count="2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59">
    <xf numFmtId="0" fontId="0" fillId="0" borderId="0" xfId="0"/>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xf>
    <xf numFmtId="0" fontId="2"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wrapText="1"/>
    </xf>
    <xf numFmtId="0" fontId="0" fillId="0" borderId="6" xfId="0" applyBorder="1" applyAlignment="1">
      <alignment horizontal="center" vertical="center" wrapText="1"/>
    </xf>
    <xf numFmtId="3" fontId="0" fillId="0" borderId="6" xfId="0" applyNumberFormat="1" applyBorder="1" applyAlignment="1">
      <alignment vertical="center"/>
    </xf>
    <xf numFmtId="0" fontId="0" fillId="0" borderId="7" xfId="0" applyBorder="1" applyAlignment="1">
      <alignment vertical="center"/>
    </xf>
    <xf numFmtId="10" fontId="0" fillId="0" borderId="6" xfId="0" applyNumberFormat="1" applyBorder="1" applyAlignment="1">
      <alignment vertical="center"/>
    </xf>
    <xf numFmtId="0" fontId="0" fillId="0" borderId="8" xfId="0" applyBorder="1" applyAlignment="1">
      <alignment vertical="center" wrapText="1"/>
    </xf>
    <xf numFmtId="10" fontId="0" fillId="0" borderId="0" xfId="0" applyNumberFormat="1" applyAlignment="1">
      <alignment vertical="center"/>
    </xf>
    <xf numFmtId="0" fontId="2" fillId="0" borderId="12" xfId="0" applyFont="1" applyBorder="1" applyAlignment="1">
      <alignment horizontal="right" vertical="center"/>
    </xf>
    <xf numFmtId="9" fontId="2" fillId="0" borderId="12" xfId="0" applyNumberFormat="1" applyFont="1" applyBorder="1" applyAlignment="1">
      <alignment horizontal="left" vertical="center"/>
    </xf>
    <xf numFmtId="0" fontId="2" fillId="0" borderId="6" xfId="0" applyFont="1" applyBorder="1" applyAlignment="1">
      <alignment horizontal="right" vertical="center"/>
    </xf>
    <xf numFmtId="9" fontId="2" fillId="0" borderId="6" xfId="0" applyNumberFormat="1" applyFont="1" applyBorder="1" applyAlignment="1">
      <alignment horizontal="left" vertical="center"/>
    </xf>
    <xf numFmtId="0" fontId="0" fillId="0" borderId="6" xfId="0" quotePrefix="1" applyBorder="1" applyAlignment="1">
      <alignment vertical="center" wrapText="1"/>
    </xf>
    <xf numFmtId="0" fontId="0" fillId="0" borderId="5" xfId="0" applyBorder="1" applyAlignment="1">
      <alignment horizontal="center" vertical="center" wrapText="1"/>
    </xf>
    <xf numFmtId="0" fontId="0" fillId="0" borderId="6" xfId="0" applyBorder="1" applyAlignment="1">
      <alignmen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164" fontId="0" fillId="0" borderId="0" xfId="0" applyNumberFormat="1" applyAlignment="1">
      <alignment horizontal="right" vertical="center"/>
    </xf>
    <xf numFmtId="164" fontId="0" fillId="0" borderId="7" xfId="0" applyNumberFormat="1" applyBorder="1" applyAlignment="1">
      <alignment horizontal="right" vertical="center"/>
    </xf>
    <xf numFmtId="0" fontId="0" fillId="0" borderId="13" xfId="0" applyBorder="1" applyAlignment="1">
      <alignment horizontal="center" vertical="center" wrapText="1"/>
    </xf>
    <xf numFmtId="0" fontId="2" fillId="0" borderId="17" xfId="0" applyFont="1" applyBorder="1" applyAlignment="1">
      <alignment horizontal="center" vertical="center" wrapText="1"/>
    </xf>
    <xf numFmtId="0" fontId="4" fillId="0" borderId="0" xfId="0" applyFont="1" applyAlignment="1">
      <alignment vertical="center" wrapText="1"/>
    </xf>
    <xf numFmtId="0" fontId="3" fillId="0" borderId="0" xfId="0" applyFont="1" applyAlignment="1">
      <alignment vertical="center"/>
    </xf>
    <xf numFmtId="10" fontId="0" fillId="0" borderId="6" xfId="2" applyNumberFormat="1" applyFont="1" applyBorder="1" applyAlignment="1">
      <alignment horizontal="right" vertical="center"/>
    </xf>
    <xf numFmtId="0" fontId="0" fillId="0" borderId="6" xfId="0" applyBorder="1" applyAlignment="1">
      <alignment horizontal="center" vertical="center" wrapText="1"/>
    </xf>
    <xf numFmtId="164" fontId="0" fillId="0" borderId="6" xfId="0" applyNumberFormat="1" applyBorder="1" applyAlignment="1">
      <alignment horizontal="right" vertical="center"/>
    </xf>
    <xf numFmtId="0" fontId="0" fillId="0" borderId="18"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8" xfId="0" applyBorder="1" applyAlignment="1">
      <alignment horizontal="left" vertical="center" wrapText="1"/>
    </xf>
    <xf numFmtId="0" fontId="0" fillId="0" borderId="0" xfId="0" applyAlignment="1">
      <alignment horizontal="left" vertical="center" wrapText="1"/>
    </xf>
    <xf numFmtId="0" fontId="0" fillId="0" borderId="7" xfId="0" applyBorder="1" applyAlignment="1">
      <alignment horizontal="left" vertical="center" wrapText="1"/>
    </xf>
    <xf numFmtId="0" fontId="0" fillId="0" borderId="9" xfId="0" applyBorder="1" applyAlignment="1">
      <alignment horizontal="center" vertical="center" wrapText="1"/>
    </xf>
    <xf numFmtId="0" fontId="0" fillId="0" borderId="21" xfId="0" applyBorder="1" applyAlignment="1">
      <alignment horizontal="center" vertical="center" wrapText="1"/>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5" xfId="0" applyBorder="1" applyAlignment="1">
      <alignment horizontal="center" vertical="center" wrapText="1"/>
    </xf>
    <xf numFmtId="43" fontId="0" fillId="0" borderId="6" xfId="1" applyFont="1" applyBorder="1" applyAlignment="1">
      <alignment horizontal="right" vertical="center"/>
    </xf>
    <xf numFmtId="0" fontId="3" fillId="2" borderId="0" xfId="0" applyFont="1" applyFill="1" applyAlignment="1">
      <alignment horizontal="center" vertical="center"/>
    </xf>
    <xf numFmtId="0" fontId="4" fillId="0" borderId="0" xfId="0" applyFont="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43" fontId="0" fillId="0" borderId="9" xfId="1" applyFont="1" applyBorder="1" applyAlignment="1">
      <alignment horizontal="center" vertical="center" wrapText="1"/>
    </xf>
    <xf numFmtId="43" fontId="0" fillId="0" borderId="21" xfId="1" applyFont="1" applyBorder="1" applyAlignment="1">
      <alignment horizontal="center"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881380</xdr:colOff>
      <xdr:row>2</xdr:row>
      <xdr:rowOff>209550</xdr:rowOff>
    </xdr:to>
    <xdr:pic>
      <xdr:nvPicPr>
        <xdr:cNvPr id="2" name="Picture 1">
          <a:extLst>
            <a:ext uri="{FF2B5EF4-FFF2-40B4-BE49-F238E27FC236}">
              <a16:creationId xmlns:a16="http://schemas.microsoft.com/office/drawing/2014/main" id="{36F0FCE8-5ED7-472D-9F05-74CAB3BA93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43330" cy="5905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B519AE-6F61-4C30-9955-4834C47301F0}">
  <dimension ref="A3:L53"/>
  <sheetViews>
    <sheetView showGridLines="0" tabSelected="1" zoomScaleNormal="100" workbookViewId="0">
      <selection activeCell="N2" sqref="N2"/>
    </sheetView>
  </sheetViews>
  <sheetFormatPr defaultColWidth="8.85546875" defaultRowHeight="15" x14ac:dyDescent="0.25"/>
  <cols>
    <col min="1" max="1" width="5.42578125" style="1" customWidth="1"/>
    <col min="2" max="2" width="58.28515625" style="2" customWidth="1"/>
    <col min="3" max="3" width="7.140625" style="3" customWidth="1"/>
    <col min="4" max="4" width="25" style="2" customWidth="1"/>
    <col min="5" max="5" width="10.42578125" style="4" bestFit="1" customWidth="1"/>
    <col min="6" max="6" width="6.85546875" style="4" customWidth="1"/>
    <col min="7" max="7" width="8" style="4" bestFit="1" customWidth="1"/>
    <col min="8" max="8" width="7.5703125" style="4" customWidth="1"/>
    <col min="9" max="9" width="15.140625" style="4" customWidth="1"/>
    <col min="10" max="10" width="8.42578125" style="4" customWidth="1"/>
    <col min="11" max="11" width="11.28515625" style="4" customWidth="1"/>
    <col min="12" max="12" width="7.28515625" style="4" customWidth="1"/>
    <col min="13" max="16384" width="8.85546875" style="4"/>
  </cols>
  <sheetData>
    <row r="3" spans="1:12" ht="18" customHeight="1" x14ac:dyDescent="0.25">
      <c r="A3" s="30"/>
      <c r="B3" s="51" t="s">
        <v>83</v>
      </c>
      <c r="C3" s="51"/>
      <c r="D3" s="51"/>
      <c r="E3" s="51"/>
      <c r="F3" s="51"/>
      <c r="G3" s="51"/>
      <c r="H3" s="51"/>
      <c r="I3" s="51"/>
      <c r="J3" s="51"/>
      <c r="K3" s="51"/>
      <c r="L3" s="51"/>
    </row>
    <row r="5" spans="1:12" x14ac:dyDescent="0.25">
      <c r="A5" s="31"/>
      <c r="B5" s="50" t="s">
        <v>82</v>
      </c>
      <c r="C5" s="50"/>
      <c r="D5" s="50"/>
      <c r="E5" s="50"/>
      <c r="F5" s="50"/>
      <c r="G5" s="50"/>
      <c r="H5" s="50"/>
      <c r="I5" s="50"/>
      <c r="J5" s="50"/>
      <c r="K5" s="50"/>
      <c r="L5" s="50"/>
    </row>
    <row r="6" spans="1:12" ht="15.75" thickBot="1" x14ac:dyDescent="0.3"/>
    <row r="7" spans="1:12" x14ac:dyDescent="0.25">
      <c r="B7" s="5" t="s">
        <v>0</v>
      </c>
      <c r="C7" s="6"/>
      <c r="D7" s="7"/>
      <c r="E7" s="8"/>
      <c r="F7" s="8"/>
      <c r="G7" s="8"/>
      <c r="H7" s="8"/>
      <c r="I7" s="8"/>
      <c r="J7" s="8"/>
      <c r="K7" s="8"/>
      <c r="L7" s="9"/>
    </row>
    <row r="8" spans="1:12" x14ac:dyDescent="0.25">
      <c r="B8" s="10" t="s">
        <v>1</v>
      </c>
      <c r="C8" s="11" t="s">
        <v>2</v>
      </c>
      <c r="D8" s="12">
        <v>5000000</v>
      </c>
      <c r="L8" s="13"/>
    </row>
    <row r="9" spans="1:12" x14ac:dyDescent="0.25">
      <c r="B9" s="10" t="s">
        <v>3</v>
      </c>
      <c r="C9" s="11" t="s">
        <v>4</v>
      </c>
      <c r="D9" s="14">
        <v>1.4999999999999999E-2</v>
      </c>
      <c r="L9" s="13"/>
    </row>
    <row r="10" spans="1:12" x14ac:dyDescent="0.25">
      <c r="B10" s="10" t="s">
        <v>5</v>
      </c>
      <c r="C10" s="11" t="s">
        <v>6</v>
      </c>
      <c r="D10" s="14">
        <v>5.0000000000000001E-3</v>
      </c>
      <c r="L10" s="13"/>
    </row>
    <row r="11" spans="1:12" x14ac:dyDescent="0.25">
      <c r="B11" s="10" t="s">
        <v>7</v>
      </c>
      <c r="C11" s="11" t="s">
        <v>8</v>
      </c>
      <c r="D11" s="14">
        <v>0.2</v>
      </c>
      <c r="L11" s="13"/>
    </row>
    <row r="12" spans="1:12" x14ac:dyDescent="0.25">
      <c r="B12" s="10" t="s">
        <v>9</v>
      </c>
      <c r="C12" s="11" t="s">
        <v>10</v>
      </c>
      <c r="D12" s="14">
        <v>0.1</v>
      </c>
      <c r="L12" s="13"/>
    </row>
    <row r="13" spans="1:12" x14ac:dyDescent="0.25">
      <c r="B13" s="10" t="s">
        <v>11</v>
      </c>
      <c r="C13" s="11" t="s">
        <v>12</v>
      </c>
      <c r="D13" s="14">
        <v>2E-3</v>
      </c>
      <c r="L13" s="13"/>
    </row>
    <row r="14" spans="1:12" ht="15.75" thickBot="1" x14ac:dyDescent="0.3">
      <c r="B14" s="15"/>
      <c r="E14" s="16"/>
      <c r="L14" s="13"/>
    </row>
    <row r="15" spans="1:12" ht="15.75" thickBot="1" x14ac:dyDescent="0.3">
      <c r="B15" s="52" t="s">
        <v>13</v>
      </c>
      <c r="C15" s="53"/>
      <c r="D15" s="54"/>
      <c r="E15" s="55" t="s">
        <v>14</v>
      </c>
      <c r="F15" s="56"/>
      <c r="G15" s="55" t="s">
        <v>15</v>
      </c>
      <c r="H15" s="56"/>
      <c r="I15" s="55" t="s">
        <v>16</v>
      </c>
      <c r="J15" s="56"/>
      <c r="L15" s="13"/>
    </row>
    <row r="16" spans="1:12" x14ac:dyDescent="0.25">
      <c r="B16" s="52"/>
      <c r="C16" s="53"/>
      <c r="D16" s="53"/>
      <c r="E16" s="17" t="s">
        <v>17</v>
      </c>
      <c r="F16" s="18">
        <v>0.2</v>
      </c>
      <c r="G16" s="19" t="s">
        <v>18</v>
      </c>
      <c r="H16" s="20">
        <v>-0.2</v>
      </c>
      <c r="I16" s="19" t="s">
        <v>19</v>
      </c>
      <c r="J16" s="20">
        <v>0</v>
      </c>
      <c r="L16" s="13"/>
    </row>
    <row r="17" spans="2:12" x14ac:dyDescent="0.25">
      <c r="B17" s="10" t="s">
        <v>20</v>
      </c>
      <c r="C17" s="11" t="s">
        <v>21</v>
      </c>
      <c r="D17" s="21" t="s">
        <v>22</v>
      </c>
      <c r="E17" s="49">
        <f>+$D$8</f>
        <v>5000000</v>
      </c>
      <c r="F17" s="49"/>
      <c r="G17" s="49">
        <f>+$D$8</f>
        <v>5000000</v>
      </c>
      <c r="H17" s="49"/>
      <c r="I17" s="49">
        <f>+$D$8</f>
        <v>5000000</v>
      </c>
      <c r="J17" s="49"/>
      <c r="L17" s="13"/>
    </row>
    <row r="18" spans="2:12" x14ac:dyDescent="0.25">
      <c r="B18" s="10" t="s">
        <v>23</v>
      </c>
      <c r="C18" s="11" t="s">
        <v>24</v>
      </c>
      <c r="D18" s="21" t="s">
        <v>25</v>
      </c>
      <c r="E18" s="49">
        <f>E17*F16</f>
        <v>1000000</v>
      </c>
      <c r="F18" s="49"/>
      <c r="G18" s="49">
        <f>G17*H16</f>
        <v>-1000000</v>
      </c>
      <c r="H18" s="49"/>
      <c r="I18" s="49">
        <f>I17*J16</f>
        <v>0</v>
      </c>
      <c r="J18" s="49"/>
      <c r="L18" s="13"/>
    </row>
    <row r="19" spans="2:12" x14ac:dyDescent="0.25">
      <c r="B19" s="10" t="s">
        <v>26</v>
      </c>
      <c r="C19" s="11" t="s">
        <v>27</v>
      </c>
      <c r="D19" s="21" t="s">
        <v>28</v>
      </c>
      <c r="E19" s="49">
        <f>E17+E18</f>
        <v>6000000</v>
      </c>
      <c r="F19" s="49"/>
      <c r="G19" s="49">
        <f>G17+G18</f>
        <v>4000000</v>
      </c>
      <c r="H19" s="49"/>
      <c r="I19" s="49">
        <f>I17+I18</f>
        <v>5000000</v>
      </c>
      <c r="J19" s="49"/>
      <c r="L19" s="13"/>
    </row>
    <row r="20" spans="2:12" x14ac:dyDescent="0.25">
      <c r="B20" s="48"/>
      <c r="C20" s="33"/>
      <c r="D20" s="33"/>
      <c r="E20" s="33"/>
      <c r="F20" s="33"/>
      <c r="G20" s="33"/>
      <c r="H20" s="33"/>
      <c r="I20" s="33"/>
      <c r="J20" s="33"/>
      <c r="L20" s="13"/>
    </row>
    <row r="21" spans="2:12" x14ac:dyDescent="0.25">
      <c r="B21" s="10" t="s">
        <v>29</v>
      </c>
      <c r="C21" s="11" t="s">
        <v>30</v>
      </c>
      <c r="D21" s="21" t="s">
        <v>31</v>
      </c>
      <c r="E21" s="49">
        <f>(E17+E19)/2</f>
        <v>5500000</v>
      </c>
      <c r="F21" s="49"/>
      <c r="G21" s="49">
        <f>(G17+G19)/2</f>
        <v>4500000</v>
      </c>
      <c r="H21" s="49"/>
      <c r="I21" s="49">
        <f>(I17+I19)/2</f>
        <v>5000000</v>
      </c>
      <c r="J21" s="49"/>
      <c r="L21" s="13"/>
    </row>
    <row r="22" spans="2:12" x14ac:dyDescent="0.25">
      <c r="B22" s="48"/>
      <c r="C22" s="33"/>
      <c r="D22" s="33"/>
      <c r="E22" s="33"/>
      <c r="F22" s="33"/>
      <c r="G22" s="33"/>
      <c r="H22" s="33"/>
      <c r="I22" s="33"/>
      <c r="J22" s="33"/>
      <c r="L22" s="13"/>
    </row>
    <row r="23" spans="2:12" x14ac:dyDescent="0.25">
      <c r="B23" s="10" t="s">
        <v>32</v>
      </c>
      <c r="C23" s="11" t="s">
        <v>33</v>
      </c>
      <c r="D23" s="21" t="s">
        <v>34</v>
      </c>
      <c r="E23" s="49">
        <f>+E21*-$D$10-1000-800</f>
        <v>-29300</v>
      </c>
      <c r="F23" s="49"/>
      <c r="G23" s="49">
        <f>+G21*-$D$10-1000-800</f>
        <v>-24300</v>
      </c>
      <c r="H23" s="49"/>
      <c r="I23" s="49">
        <f>+I21*-$D$10-1000-800</f>
        <v>-26800</v>
      </c>
      <c r="J23" s="49"/>
      <c r="L23" s="13"/>
    </row>
    <row r="24" spans="2:12" x14ac:dyDescent="0.25">
      <c r="B24" s="10" t="s">
        <v>11</v>
      </c>
      <c r="C24" s="11" t="s">
        <v>35</v>
      </c>
      <c r="D24" s="21" t="s">
        <v>36</v>
      </c>
      <c r="E24" s="49">
        <f>+E21*-$D$13</f>
        <v>-11000</v>
      </c>
      <c r="F24" s="49"/>
      <c r="G24" s="49">
        <f>+G21*-$D$13</f>
        <v>-9000</v>
      </c>
      <c r="H24" s="49"/>
      <c r="I24" s="49">
        <f>+I21*-$D$13</f>
        <v>-10000</v>
      </c>
      <c r="J24" s="49"/>
      <c r="L24" s="13"/>
    </row>
    <row r="25" spans="2:12" x14ac:dyDescent="0.25">
      <c r="B25" s="10" t="s">
        <v>37</v>
      </c>
      <c r="C25" s="11" t="s">
        <v>38</v>
      </c>
      <c r="D25" s="23" t="s">
        <v>39</v>
      </c>
      <c r="E25" s="49">
        <f>+(E21+E23+E24)*-$D$9</f>
        <v>-81895.5</v>
      </c>
      <c r="F25" s="49"/>
      <c r="G25" s="49">
        <f>+(G21+G23+G24)*-$D$9</f>
        <v>-67000.5</v>
      </c>
      <c r="H25" s="49"/>
      <c r="I25" s="49">
        <f>+(I21+I23+I24)*-$D$9</f>
        <v>-74448</v>
      </c>
      <c r="J25" s="49"/>
      <c r="L25" s="13"/>
    </row>
    <row r="26" spans="2:12" x14ac:dyDescent="0.25">
      <c r="B26" s="10" t="s">
        <v>40</v>
      </c>
      <c r="C26" s="11" t="s">
        <v>41</v>
      </c>
      <c r="D26" s="23" t="s">
        <v>42</v>
      </c>
      <c r="E26" s="49">
        <f>+E23+E25+E24</f>
        <v>-122195.5</v>
      </c>
      <c r="F26" s="49"/>
      <c r="G26" s="49">
        <f>+G23+G25+G24</f>
        <v>-100300.5</v>
      </c>
      <c r="H26" s="49"/>
      <c r="I26" s="49">
        <f>+I23+I25+I24</f>
        <v>-111248</v>
      </c>
      <c r="J26" s="49"/>
      <c r="L26" s="13"/>
    </row>
    <row r="27" spans="2:12" x14ac:dyDescent="0.25">
      <c r="B27" s="48"/>
      <c r="C27" s="33"/>
      <c r="D27" s="33"/>
      <c r="E27" s="33"/>
      <c r="F27" s="33"/>
      <c r="G27" s="33"/>
      <c r="H27" s="33"/>
      <c r="I27" s="33"/>
      <c r="J27" s="33"/>
      <c r="L27" s="13"/>
    </row>
    <row r="28" spans="2:12" x14ac:dyDescent="0.25">
      <c r="B28" s="10" t="s">
        <v>43</v>
      </c>
      <c r="C28" s="11" t="s">
        <v>44</v>
      </c>
      <c r="D28" s="23" t="s">
        <v>45</v>
      </c>
      <c r="E28" s="49">
        <f>E19+E26</f>
        <v>5877804.5</v>
      </c>
      <c r="F28" s="49"/>
      <c r="G28" s="49">
        <f>G19+G26</f>
        <v>3899699.5</v>
      </c>
      <c r="H28" s="49"/>
      <c r="I28" s="49">
        <f>I19+I26</f>
        <v>4888752</v>
      </c>
      <c r="J28" s="49"/>
      <c r="L28" s="13"/>
    </row>
    <row r="29" spans="2:12" ht="30" x14ac:dyDescent="0.25">
      <c r="B29" s="10" t="s">
        <v>46</v>
      </c>
      <c r="C29" s="11" t="s">
        <v>47</v>
      </c>
      <c r="D29" s="23"/>
      <c r="E29" s="49">
        <f>E17</f>
        <v>5000000</v>
      </c>
      <c r="F29" s="49"/>
      <c r="G29" s="49">
        <f>G17</f>
        <v>5000000</v>
      </c>
      <c r="H29" s="49"/>
      <c r="I29" s="49">
        <f>I17</f>
        <v>5000000</v>
      </c>
      <c r="J29" s="49"/>
      <c r="L29" s="13"/>
    </row>
    <row r="30" spans="2:12" x14ac:dyDescent="0.25">
      <c r="B30" s="24" t="s">
        <v>48</v>
      </c>
      <c r="C30" s="11" t="s">
        <v>49</v>
      </c>
      <c r="D30" s="25" t="s">
        <v>50</v>
      </c>
      <c r="E30" s="49">
        <f>(E29*$D$12)</f>
        <v>500000</v>
      </c>
      <c r="F30" s="49"/>
      <c r="G30" s="49">
        <f>(G29*$D$12)</f>
        <v>500000</v>
      </c>
      <c r="H30" s="49"/>
      <c r="I30" s="49">
        <f>(I29*$D$12)</f>
        <v>500000</v>
      </c>
      <c r="J30" s="49"/>
      <c r="L30" s="13"/>
    </row>
    <row r="31" spans="2:12" ht="30" x14ac:dyDescent="0.25">
      <c r="B31" s="10" t="s">
        <v>51</v>
      </c>
      <c r="C31" s="11" t="s">
        <v>52</v>
      </c>
      <c r="D31" s="23" t="s">
        <v>85</v>
      </c>
      <c r="E31" s="34" t="str">
        <f>IF(E28&gt;(E29+E30),("Yes"),("No Pfee"))</f>
        <v>Yes</v>
      </c>
      <c r="F31" s="34"/>
      <c r="G31" s="34" t="str">
        <f>IF(G28&gt;(G29+G30),("Yes"),("No"))</f>
        <v>No</v>
      </c>
      <c r="H31" s="34"/>
      <c r="I31" s="34" t="str">
        <f>IF(I28&gt;(I29+I30),("Yes"),("No"))</f>
        <v>No</v>
      </c>
      <c r="J31" s="34"/>
      <c r="L31" s="13"/>
    </row>
    <row r="32" spans="2:12" x14ac:dyDescent="0.25">
      <c r="B32" s="46" t="s">
        <v>53</v>
      </c>
      <c r="C32" s="47"/>
      <c r="D32" s="47"/>
      <c r="E32" s="47"/>
      <c r="F32" s="47"/>
      <c r="G32" s="47"/>
      <c r="H32" s="47"/>
      <c r="I32" s="47"/>
      <c r="J32" s="47"/>
      <c r="L32" s="13"/>
    </row>
    <row r="33" spans="1:12" x14ac:dyDescent="0.25">
      <c r="B33" s="10" t="s">
        <v>54</v>
      </c>
      <c r="C33" s="11" t="s">
        <v>55</v>
      </c>
      <c r="D33" s="23" t="s">
        <v>56</v>
      </c>
      <c r="E33" s="49">
        <f>+IF(E31="Yes",(E28-E29-E30),(0))</f>
        <v>377804.5</v>
      </c>
      <c r="F33" s="49"/>
      <c r="G33" s="49">
        <f>+IF(G31="Yes",(G28-G29-G30),(0))</f>
        <v>0</v>
      </c>
      <c r="H33" s="49"/>
      <c r="I33" s="49">
        <f>+IF(I31="Yes",(I28-I29-I30),(0))</f>
        <v>0</v>
      </c>
      <c r="J33" s="49"/>
      <c r="L33" s="13"/>
    </row>
    <row r="34" spans="1:12" x14ac:dyDescent="0.25">
      <c r="B34" s="24" t="s">
        <v>57</v>
      </c>
      <c r="C34" s="11" t="s">
        <v>58</v>
      </c>
      <c r="D34" s="25" t="s">
        <v>59</v>
      </c>
      <c r="E34" s="49">
        <f>+E33*-$D$11</f>
        <v>-75560.900000000009</v>
      </c>
      <c r="F34" s="49"/>
      <c r="G34" s="49">
        <f>+G33*-$D$11</f>
        <v>0</v>
      </c>
      <c r="H34" s="49"/>
      <c r="I34" s="49">
        <f>+I33*-$D$11</f>
        <v>0</v>
      </c>
      <c r="J34" s="49"/>
      <c r="L34" s="13"/>
    </row>
    <row r="35" spans="1:12" x14ac:dyDescent="0.25">
      <c r="B35" s="22"/>
      <c r="C35" s="11"/>
      <c r="D35" s="11"/>
      <c r="E35" s="57"/>
      <c r="F35" s="58"/>
      <c r="G35" s="57"/>
      <c r="H35" s="58"/>
      <c r="I35" s="57"/>
      <c r="J35" s="58"/>
      <c r="L35" s="13"/>
    </row>
    <row r="36" spans="1:12" ht="30" x14ac:dyDescent="0.25">
      <c r="B36" s="10" t="s">
        <v>60</v>
      </c>
      <c r="C36" s="11" t="s">
        <v>61</v>
      </c>
      <c r="D36" s="23" t="s">
        <v>62</v>
      </c>
      <c r="E36" s="49">
        <f>+E28+E34</f>
        <v>5802243.5999999996</v>
      </c>
      <c r="F36" s="49"/>
      <c r="G36" s="49">
        <f>+G28+G34</f>
        <v>3899699.5</v>
      </c>
      <c r="H36" s="49"/>
      <c r="I36" s="49">
        <f>+I28+I34</f>
        <v>4888752</v>
      </c>
      <c r="J36" s="49"/>
      <c r="L36" s="13"/>
    </row>
    <row r="37" spans="1:12" x14ac:dyDescent="0.25">
      <c r="B37" s="10" t="s">
        <v>63</v>
      </c>
      <c r="C37" s="11" t="s">
        <v>64</v>
      </c>
      <c r="D37" s="23" t="s">
        <v>65</v>
      </c>
      <c r="E37" s="32">
        <f>+E36/E17-1</f>
        <v>0.16044871999999999</v>
      </c>
      <c r="F37" s="32"/>
      <c r="G37" s="32">
        <f>+G36/G17-1</f>
        <v>-0.22006009999999998</v>
      </c>
      <c r="H37" s="32"/>
      <c r="I37" s="32">
        <f>+I36/I17-1</f>
        <v>-2.2249599999999981E-2</v>
      </c>
      <c r="J37" s="32"/>
      <c r="L37" s="13"/>
    </row>
    <row r="38" spans="1:12" x14ac:dyDescent="0.25">
      <c r="B38" s="22"/>
      <c r="C38" s="11"/>
      <c r="D38" s="11"/>
      <c r="E38" s="41"/>
      <c r="F38" s="42"/>
      <c r="G38" s="41"/>
      <c r="H38" s="42"/>
      <c r="I38" s="41"/>
      <c r="J38" s="42"/>
      <c r="L38" s="13"/>
    </row>
    <row r="39" spans="1:12" ht="30" x14ac:dyDescent="0.25">
      <c r="B39" s="10" t="s">
        <v>66</v>
      </c>
      <c r="C39" s="11" t="s">
        <v>67</v>
      </c>
      <c r="D39" s="23" t="s">
        <v>68</v>
      </c>
      <c r="E39" s="49">
        <f>MAX(E29,E36)</f>
        <v>5802243.5999999996</v>
      </c>
      <c r="F39" s="49"/>
      <c r="G39" s="49">
        <f>MAX(G29,G36)</f>
        <v>5000000</v>
      </c>
      <c r="H39" s="49"/>
      <c r="I39" s="49">
        <f>MAX(I29,I36)</f>
        <v>5000000</v>
      </c>
      <c r="J39" s="49"/>
      <c r="L39" s="13"/>
    </row>
    <row r="40" spans="1:12" ht="33.75" customHeight="1" x14ac:dyDescent="0.25">
      <c r="B40" s="10" t="s">
        <v>69</v>
      </c>
      <c r="C40" s="11" t="s">
        <v>67</v>
      </c>
      <c r="D40" s="23" t="s">
        <v>70</v>
      </c>
      <c r="E40" s="49">
        <f>MAX(E29,E28)</f>
        <v>5877804.5</v>
      </c>
      <c r="F40" s="49"/>
      <c r="G40" s="49">
        <f>MAX(G29,G28)</f>
        <v>5000000</v>
      </c>
      <c r="H40" s="49"/>
      <c r="I40" s="49">
        <f>MAX(I29,I28)</f>
        <v>5000000</v>
      </c>
      <c r="J40" s="49"/>
      <c r="L40" s="13"/>
    </row>
    <row r="41" spans="1:12" x14ac:dyDescent="0.25">
      <c r="B41" s="15"/>
      <c r="E41" s="26"/>
      <c r="F41" s="26"/>
      <c r="G41" s="26"/>
      <c r="H41" s="26"/>
      <c r="I41" s="26"/>
      <c r="J41" s="26"/>
      <c r="K41" s="26"/>
      <c r="L41" s="27"/>
    </row>
    <row r="42" spans="1:12" ht="15.75" thickBot="1" x14ac:dyDescent="0.3">
      <c r="A42" s="28"/>
      <c r="B42" s="43" t="s">
        <v>71</v>
      </c>
      <c r="C42" s="44"/>
      <c r="D42" s="44"/>
      <c r="E42" s="44"/>
      <c r="F42" s="44"/>
      <c r="G42" s="44"/>
      <c r="H42" s="44"/>
      <c r="I42" s="44"/>
      <c r="J42" s="44"/>
      <c r="K42" s="44"/>
      <c r="L42" s="45"/>
    </row>
    <row r="43" spans="1:12" ht="47.25" customHeight="1" thickBot="1" x14ac:dyDescent="0.3">
      <c r="A43" s="29">
        <v>1</v>
      </c>
      <c r="B43" s="35" t="s">
        <v>72</v>
      </c>
      <c r="C43" s="36"/>
      <c r="D43" s="36"/>
      <c r="E43" s="36"/>
      <c r="F43" s="36"/>
      <c r="G43" s="36"/>
      <c r="H43" s="36"/>
      <c r="I43" s="36"/>
      <c r="J43" s="36"/>
      <c r="K43" s="36"/>
      <c r="L43" s="37"/>
    </row>
    <row r="44" spans="1:12" ht="40.5" customHeight="1" thickBot="1" x14ac:dyDescent="0.3">
      <c r="A44" s="29">
        <f t="shared" ref="A44:A53" si="0">+A43+1</f>
        <v>2</v>
      </c>
      <c r="B44" s="35" t="s">
        <v>73</v>
      </c>
      <c r="C44" s="36"/>
      <c r="D44" s="36"/>
      <c r="E44" s="36"/>
      <c r="F44" s="36"/>
      <c r="G44" s="36"/>
      <c r="H44" s="36"/>
      <c r="I44" s="36"/>
      <c r="J44" s="36"/>
      <c r="K44" s="36"/>
      <c r="L44" s="37"/>
    </row>
    <row r="45" spans="1:12" ht="15.75" thickBot="1" x14ac:dyDescent="0.3">
      <c r="A45" s="29">
        <f t="shared" si="0"/>
        <v>3</v>
      </c>
      <c r="B45" s="35" t="s">
        <v>74</v>
      </c>
      <c r="C45" s="36"/>
      <c r="D45" s="36"/>
      <c r="E45" s="36"/>
      <c r="F45" s="36"/>
      <c r="G45" s="36"/>
      <c r="H45" s="36"/>
      <c r="I45" s="36"/>
      <c r="J45" s="36"/>
      <c r="K45" s="36"/>
      <c r="L45" s="37"/>
    </row>
    <row r="46" spans="1:12" ht="57" customHeight="1" thickBot="1" x14ac:dyDescent="0.3">
      <c r="A46" s="29">
        <f t="shared" si="0"/>
        <v>4</v>
      </c>
      <c r="B46" s="38" t="s">
        <v>81</v>
      </c>
      <c r="C46" s="39"/>
      <c r="D46" s="39"/>
      <c r="E46" s="39"/>
      <c r="F46" s="39"/>
      <c r="G46" s="39"/>
      <c r="H46" s="39"/>
      <c r="I46" s="39"/>
      <c r="J46" s="39"/>
      <c r="K46" s="39"/>
      <c r="L46" s="40"/>
    </row>
    <row r="47" spans="1:12" ht="45" customHeight="1" thickBot="1" x14ac:dyDescent="0.3">
      <c r="A47" s="29">
        <f t="shared" si="0"/>
        <v>5</v>
      </c>
      <c r="B47" s="35" t="s">
        <v>75</v>
      </c>
      <c r="C47" s="36"/>
      <c r="D47" s="36"/>
      <c r="E47" s="36"/>
      <c r="F47" s="36"/>
      <c r="G47" s="36"/>
      <c r="H47" s="36"/>
      <c r="I47" s="36"/>
      <c r="J47" s="36"/>
      <c r="K47" s="36"/>
      <c r="L47" s="37"/>
    </row>
    <row r="48" spans="1:12" ht="15.75" thickBot="1" x14ac:dyDescent="0.3">
      <c r="A48" s="29">
        <f t="shared" si="0"/>
        <v>6</v>
      </c>
      <c r="B48" s="35" t="s">
        <v>76</v>
      </c>
      <c r="C48" s="36"/>
      <c r="D48" s="36"/>
      <c r="E48" s="36"/>
      <c r="F48" s="36"/>
      <c r="G48" s="36"/>
      <c r="H48" s="36"/>
      <c r="I48" s="36"/>
      <c r="J48" s="36"/>
      <c r="K48" s="36"/>
      <c r="L48" s="37"/>
    </row>
    <row r="49" spans="1:12" ht="46.5" customHeight="1" thickBot="1" x14ac:dyDescent="0.3">
      <c r="A49" s="29">
        <f t="shared" si="0"/>
        <v>7</v>
      </c>
      <c r="B49" s="35" t="s">
        <v>77</v>
      </c>
      <c r="C49" s="36"/>
      <c r="D49" s="36"/>
      <c r="E49" s="36"/>
      <c r="F49" s="36"/>
      <c r="G49" s="36"/>
      <c r="H49" s="36"/>
      <c r="I49" s="36"/>
      <c r="J49" s="36"/>
      <c r="K49" s="36"/>
      <c r="L49" s="37"/>
    </row>
    <row r="50" spans="1:12" ht="15.75" thickBot="1" x14ac:dyDescent="0.3">
      <c r="A50" s="29">
        <f t="shared" si="0"/>
        <v>8</v>
      </c>
      <c r="B50" s="35" t="s">
        <v>84</v>
      </c>
      <c r="C50" s="36"/>
      <c r="D50" s="36"/>
      <c r="E50" s="36"/>
      <c r="F50" s="36"/>
      <c r="G50" s="36"/>
      <c r="H50" s="36"/>
      <c r="I50" s="36"/>
      <c r="J50" s="36"/>
      <c r="K50" s="36"/>
      <c r="L50" s="37"/>
    </row>
    <row r="51" spans="1:12" ht="15.75" thickBot="1" x14ac:dyDescent="0.3">
      <c r="A51" s="29">
        <f t="shared" si="0"/>
        <v>9</v>
      </c>
      <c r="B51" s="35" t="s">
        <v>78</v>
      </c>
      <c r="C51" s="36"/>
      <c r="D51" s="36"/>
      <c r="E51" s="36"/>
      <c r="F51" s="36"/>
      <c r="G51" s="36"/>
      <c r="H51" s="36"/>
      <c r="I51" s="36"/>
      <c r="J51" s="36"/>
      <c r="K51" s="36"/>
      <c r="L51" s="37"/>
    </row>
    <row r="52" spans="1:12" ht="15.75" thickBot="1" x14ac:dyDescent="0.3">
      <c r="A52" s="29">
        <f t="shared" si="0"/>
        <v>10</v>
      </c>
      <c r="B52" s="35" t="s">
        <v>79</v>
      </c>
      <c r="C52" s="36"/>
      <c r="D52" s="36"/>
      <c r="E52" s="36"/>
      <c r="F52" s="36"/>
      <c r="G52" s="36"/>
      <c r="H52" s="36"/>
      <c r="I52" s="36"/>
      <c r="J52" s="36"/>
      <c r="K52" s="36"/>
      <c r="L52" s="37"/>
    </row>
    <row r="53" spans="1:12" ht="15.75" thickBot="1" x14ac:dyDescent="0.3">
      <c r="A53" s="29">
        <f t="shared" si="0"/>
        <v>11</v>
      </c>
      <c r="B53" s="35" t="s">
        <v>80</v>
      </c>
      <c r="C53" s="36"/>
      <c r="D53" s="36"/>
      <c r="E53" s="36"/>
      <c r="F53" s="36"/>
      <c r="G53" s="36"/>
      <c r="H53" s="36"/>
      <c r="I53" s="36"/>
      <c r="J53" s="36"/>
      <c r="K53" s="36"/>
      <c r="L53" s="37"/>
    </row>
  </sheetData>
  <mergeCells count="82">
    <mergeCell ref="B5:L5"/>
    <mergeCell ref="B3:L3"/>
    <mergeCell ref="E35:F35"/>
    <mergeCell ref="G35:H35"/>
    <mergeCell ref="I35:J35"/>
    <mergeCell ref="B15:D16"/>
    <mergeCell ref="E15:F15"/>
    <mergeCell ref="G15:H15"/>
    <mergeCell ref="I15:J15"/>
    <mergeCell ref="E17:F17"/>
    <mergeCell ref="G17:H17"/>
    <mergeCell ref="I17:J17"/>
    <mergeCell ref="E23:F23"/>
    <mergeCell ref="G23:H23"/>
    <mergeCell ref="I23:J23"/>
    <mergeCell ref="E18:F18"/>
    <mergeCell ref="G18:H18"/>
    <mergeCell ref="I18:J18"/>
    <mergeCell ref="E19:F19"/>
    <mergeCell ref="G19:H19"/>
    <mergeCell ref="I19:J19"/>
    <mergeCell ref="B20:J20"/>
    <mergeCell ref="E21:F21"/>
    <mergeCell ref="G21:H21"/>
    <mergeCell ref="I21:J21"/>
    <mergeCell ref="B22:J22"/>
    <mergeCell ref="E24:F24"/>
    <mergeCell ref="G24:H24"/>
    <mergeCell ref="I24:J24"/>
    <mergeCell ref="E25:F25"/>
    <mergeCell ref="G25:H25"/>
    <mergeCell ref="I25:J25"/>
    <mergeCell ref="E26:F26"/>
    <mergeCell ref="G26:H26"/>
    <mergeCell ref="I26:J26"/>
    <mergeCell ref="B27:J27"/>
    <mergeCell ref="E28:F28"/>
    <mergeCell ref="G28:H28"/>
    <mergeCell ref="I28:J28"/>
    <mergeCell ref="E29:F29"/>
    <mergeCell ref="G29:H29"/>
    <mergeCell ref="I29:J29"/>
    <mergeCell ref="E30:F30"/>
    <mergeCell ref="G30:H30"/>
    <mergeCell ref="I30:J30"/>
    <mergeCell ref="E31:F31"/>
    <mergeCell ref="G31:H31"/>
    <mergeCell ref="I31:J31"/>
    <mergeCell ref="B32:J32"/>
    <mergeCell ref="E33:F33"/>
    <mergeCell ref="G33:H33"/>
    <mergeCell ref="I33:J33"/>
    <mergeCell ref="E34:F34"/>
    <mergeCell ref="G34:H34"/>
    <mergeCell ref="I34:J34"/>
    <mergeCell ref="E36:F36"/>
    <mergeCell ref="G36:H36"/>
    <mergeCell ref="I36:J36"/>
    <mergeCell ref="B42:L42"/>
    <mergeCell ref="B43:L43"/>
    <mergeCell ref="I40:J40"/>
    <mergeCell ref="B51:L51"/>
    <mergeCell ref="B52:L52"/>
    <mergeCell ref="B53:L53"/>
    <mergeCell ref="B45:L45"/>
    <mergeCell ref="B46:L46"/>
    <mergeCell ref="B47:L47"/>
    <mergeCell ref="B48:L48"/>
    <mergeCell ref="B49:L49"/>
    <mergeCell ref="B50:L50"/>
    <mergeCell ref="B44:L44"/>
    <mergeCell ref="E37:F37"/>
    <mergeCell ref="G37:H37"/>
    <mergeCell ref="I37:J37"/>
    <mergeCell ref="E38:F38"/>
    <mergeCell ref="G38:H38"/>
    <mergeCell ref="I38:J38"/>
    <mergeCell ref="E39:F39"/>
    <mergeCell ref="G39:H39"/>
    <mergeCell ref="I39:J39"/>
    <mergeCell ref="E40:F40"/>
    <mergeCell ref="G40:H40"/>
  </mergeCells>
  <pageMargins left="0" right="0.05" top="0.26" bottom="0.35" header="0.3" footer="0.2"/>
  <pageSetup paperSize="9" scale="5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Tanvi Balgi</dc:creator>
  <cp:lastModifiedBy>Hardik Parikh</cp:lastModifiedBy>
  <cp:lastPrinted>2024-11-04T05:55:59Z</cp:lastPrinted>
  <dcterms:created xsi:type="dcterms:W3CDTF">2024-09-04T08:30:34Z</dcterms:created>
  <dcterms:modified xsi:type="dcterms:W3CDTF">2024-11-05T08:46:53Z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2024-09-04T08:30:36Z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fd8206e2-b62b-4198-b530-181dfefa33f1</vt:lpwstr>
  </property>
  <property fmtid="{D5CDD505-2E9C-101B-9397-08002B2CF9AE}" pid="7" name="MSIP_Label_defa4170-0d19-0005-0004-bc88714345d2_ActionId">
    <vt:lpwstr>383d6bd1-e8ef-477a-8fda-605083f30cae</vt:lpwstr>
  </property>
  <property fmtid="{D5CDD505-2E9C-101B-9397-08002B2CF9AE}" pid="8" name="MSIP_Label_defa4170-0d19-0005-0004-bc88714345d2_ContentBits">
    <vt:lpwstr>0</vt:lpwstr>
  </property>
</Properties>
</file>